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职位信息" sheetId="3" r:id="rId1"/>
    <sheet name="职位分析表" sheetId="2" r:id="rId2"/>
  </sheets>
  <calcPr calcId="144525"/>
</workbook>
</file>

<file path=xl/sharedStrings.xml><?xml version="1.0" encoding="utf-8"?>
<sst xmlns="http://schemas.openxmlformats.org/spreadsheetml/2006/main" count="37">
  <si>
    <t>2017年贵州省公务员招考职位分析表</t>
  </si>
  <si>
    <t>地区</t>
  </si>
  <si>
    <t>总岗位数</t>
  </si>
  <si>
    <t>总招考人数</t>
  </si>
  <si>
    <t>省直</t>
  </si>
  <si>
    <t>乡镇(含警察)</t>
  </si>
  <si>
    <t>法院</t>
  </si>
  <si>
    <t>监狱/戒赌</t>
  </si>
  <si>
    <t>检察院</t>
  </si>
  <si>
    <t>选调生</t>
  </si>
  <si>
    <t>招聘岗位</t>
  </si>
  <si>
    <t>招聘人数</t>
  </si>
  <si>
    <t>贵阳</t>
  </si>
  <si>
    <t>黔东南</t>
  </si>
  <si>
    <t>安顺</t>
  </si>
  <si>
    <t>六盘水</t>
  </si>
  <si>
    <t>都匀</t>
  </si>
  <si>
    <t>兴义</t>
  </si>
  <si>
    <t>遵义</t>
  </si>
  <si>
    <t>毕节</t>
  </si>
  <si>
    <t>铜仁</t>
  </si>
  <si>
    <t>地市</t>
  </si>
  <si>
    <t>学历</t>
  </si>
  <si>
    <t>相应学位要求</t>
  </si>
  <si>
    <t>工作经验要求</t>
  </si>
  <si>
    <t>是否党员</t>
  </si>
  <si>
    <t>是否四项目</t>
  </si>
  <si>
    <t>是否限制户籍</t>
  </si>
  <si>
    <t>大专及以上</t>
  </si>
  <si>
    <t>本科及以上</t>
  </si>
  <si>
    <t>硕士及以上</t>
  </si>
  <si>
    <t>有</t>
  </si>
  <si>
    <t>无</t>
  </si>
  <si>
    <t>2年</t>
  </si>
  <si>
    <t>是</t>
  </si>
  <si>
    <t>否</t>
  </si>
  <si>
    <t>凯里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</si>
</sst>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5" fillId="33" borderId="8" applyNumberFormat="0" applyAlignment="0" applyProtection="0">
      <alignment vertical="center"/>
    </xf>
    <xf numFmtId="0" fontId="19" fillId="33" borderId="6" applyNumberFormat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tabSelected="1" workbookViewId="0">
      <selection activeCell="D10" sqref="D10"/>
    </sheetView>
  </sheetViews>
  <sheetFormatPr defaultColWidth="9" defaultRowHeight="33" customHeight="1"/>
  <cols>
    <col min="1" max="2" width="9" style="12"/>
    <col min="3" max="3" width="10.5" style="12" customWidth="1"/>
    <col min="4" max="16384" width="9" style="12"/>
  </cols>
  <sheetData>
    <row r="1" ht="15" customHeight="1" spans="1: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ht="15" customHeight="1" spans="1:15">
      <c r="A2" s="13" t="s">
        <v>1</v>
      </c>
      <c r="B2" s="13" t="s">
        <v>2</v>
      </c>
      <c r="C2" s="13" t="s">
        <v>3</v>
      </c>
      <c r="D2" s="13" t="s">
        <v>4</v>
      </c>
      <c r="E2" s="13"/>
      <c r="F2" s="13" t="s">
        <v>5</v>
      </c>
      <c r="G2" s="13"/>
      <c r="H2" s="13" t="s">
        <v>6</v>
      </c>
      <c r="I2" s="13"/>
      <c r="J2" s="13" t="s">
        <v>7</v>
      </c>
      <c r="K2" s="13"/>
      <c r="L2" s="13" t="s">
        <v>8</v>
      </c>
      <c r="M2" s="13"/>
      <c r="N2" s="13" t="s">
        <v>9</v>
      </c>
      <c r="O2" s="13"/>
    </row>
    <row r="3" ht="15" customHeight="1" spans="1:15">
      <c r="A3" s="13"/>
      <c r="B3" s="13"/>
      <c r="C3" s="13"/>
      <c r="D3" s="6" t="s">
        <v>10</v>
      </c>
      <c r="E3" s="6" t="s">
        <v>11</v>
      </c>
      <c r="F3" s="6" t="s">
        <v>10</v>
      </c>
      <c r="G3" s="6" t="s">
        <v>11</v>
      </c>
      <c r="H3" s="6" t="s">
        <v>10</v>
      </c>
      <c r="I3" s="6" t="s">
        <v>11</v>
      </c>
      <c r="J3" s="6" t="s">
        <v>10</v>
      </c>
      <c r="K3" s="6" t="s">
        <v>11</v>
      </c>
      <c r="L3" s="6" t="s">
        <v>10</v>
      </c>
      <c r="M3" s="6" t="s">
        <v>11</v>
      </c>
      <c r="N3" s="6" t="s">
        <v>10</v>
      </c>
      <c r="O3" s="6" t="s">
        <v>11</v>
      </c>
    </row>
    <row r="4" ht="15" customHeight="1" spans="1:15">
      <c r="A4" s="13" t="s">
        <v>12</v>
      </c>
      <c r="B4" s="13">
        <f>67+99+11+211+67</f>
        <v>455</v>
      </c>
      <c r="C4" s="13">
        <f>126+155+36+272+134</f>
        <v>723</v>
      </c>
      <c r="D4" s="13">
        <f>67+99</f>
        <v>166</v>
      </c>
      <c r="E4" s="13">
        <f>126+155</f>
        <v>281</v>
      </c>
      <c r="F4" s="6">
        <f>211+11</f>
        <v>222</v>
      </c>
      <c r="G4" s="6">
        <f>272+36</f>
        <v>308</v>
      </c>
      <c r="H4" s="6">
        <v>11</v>
      </c>
      <c r="I4" s="6">
        <v>21</v>
      </c>
      <c r="J4" s="6">
        <v>61</v>
      </c>
      <c r="K4" s="6">
        <v>120</v>
      </c>
      <c r="L4" s="6">
        <v>11</v>
      </c>
      <c r="M4" s="6">
        <v>15</v>
      </c>
      <c r="N4" s="6">
        <f>57+4+6</f>
        <v>67</v>
      </c>
      <c r="O4" s="6">
        <f>110+13+11</f>
        <v>134</v>
      </c>
    </row>
    <row r="5" ht="24" customHeight="1" spans="1:15">
      <c r="A5" s="6" t="s">
        <v>13</v>
      </c>
      <c r="B5" s="6">
        <f>84+5+4+19+26+42+246+93</f>
        <v>519</v>
      </c>
      <c r="C5" s="6">
        <f>90+7+4+19+43+53+328+101</f>
        <v>645</v>
      </c>
      <c r="D5" s="6">
        <f>42+26</f>
        <v>68</v>
      </c>
      <c r="E5" s="6">
        <f>53+43</f>
        <v>96</v>
      </c>
      <c r="F5" s="6">
        <f>246+19</f>
        <v>265</v>
      </c>
      <c r="G5" s="6">
        <f>328+19</f>
        <v>347</v>
      </c>
      <c r="H5" s="6">
        <f>9+4</f>
        <v>13</v>
      </c>
      <c r="I5" s="6">
        <f>9+4</f>
        <v>13</v>
      </c>
      <c r="J5" s="6">
        <v>26</v>
      </c>
      <c r="K5" s="6">
        <v>43</v>
      </c>
      <c r="L5" s="6">
        <v>6</v>
      </c>
      <c r="M5" s="6">
        <v>6</v>
      </c>
      <c r="N5" s="6">
        <v>93</v>
      </c>
      <c r="O5" s="6">
        <v>101</v>
      </c>
    </row>
    <row r="6" customHeight="1" spans="1:15">
      <c r="A6" s="14" t="s">
        <v>14</v>
      </c>
      <c r="B6" s="14">
        <f>8+80+4+10+60</f>
        <v>162</v>
      </c>
      <c r="C6" s="14">
        <f>11+109+5+12+82</f>
        <v>219</v>
      </c>
      <c r="D6" s="14">
        <f>8+4</f>
        <v>12</v>
      </c>
      <c r="E6" s="14">
        <f>11+5</f>
        <v>16</v>
      </c>
      <c r="F6" s="14">
        <f>80+10</f>
        <v>90</v>
      </c>
      <c r="G6" s="14">
        <f>109+12</f>
        <v>121</v>
      </c>
      <c r="H6" s="14">
        <f>8+3</f>
        <v>11</v>
      </c>
      <c r="I6" s="14">
        <f>13+5</f>
        <v>18</v>
      </c>
      <c r="J6" s="14">
        <v>4</v>
      </c>
      <c r="K6" s="14">
        <v>5</v>
      </c>
      <c r="L6" s="14">
        <v>11</v>
      </c>
      <c r="M6" s="14">
        <v>16</v>
      </c>
      <c r="N6" s="14">
        <v>60</v>
      </c>
      <c r="O6" s="14">
        <v>82</v>
      </c>
    </row>
    <row r="7" customHeight="1" spans="1:15">
      <c r="A7" s="14" t="s">
        <v>15</v>
      </c>
      <c r="B7" s="14">
        <f>29+3+18+168+59</f>
        <v>277</v>
      </c>
      <c r="C7" s="14">
        <f>43+3+22+201+100</f>
        <v>369</v>
      </c>
      <c r="D7" s="14">
        <f>29+3</f>
        <v>32</v>
      </c>
      <c r="E7" s="14">
        <f>43+3</f>
        <v>46</v>
      </c>
      <c r="F7" s="14">
        <f>18+168</f>
        <v>186</v>
      </c>
      <c r="G7" s="14">
        <f>22+201</f>
        <v>223</v>
      </c>
      <c r="H7" s="14">
        <v>17</v>
      </c>
      <c r="I7" s="14">
        <v>23</v>
      </c>
      <c r="J7" s="14">
        <v>3</v>
      </c>
      <c r="K7" s="14">
        <v>3</v>
      </c>
      <c r="L7" s="14">
        <v>12</v>
      </c>
      <c r="M7" s="14">
        <v>16</v>
      </c>
      <c r="N7" s="14">
        <v>59</v>
      </c>
      <c r="O7" s="14">
        <v>100</v>
      </c>
    </row>
    <row r="8" customHeight="1" spans="1:15">
      <c r="A8" s="14" t="s">
        <v>16</v>
      </c>
      <c r="B8" s="14">
        <f>198+60+28+32+60</f>
        <v>378</v>
      </c>
      <c r="C8" s="14">
        <f>296+119+45+50+90</f>
        <v>600</v>
      </c>
      <c r="D8" s="14">
        <f>28+32</f>
        <v>60</v>
      </c>
      <c r="E8" s="14">
        <f>45+50</f>
        <v>95</v>
      </c>
      <c r="F8" s="14">
        <f>198+60</f>
        <v>258</v>
      </c>
      <c r="G8" s="14">
        <f>296+119</f>
        <v>415</v>
      </c>
      <c r="H8" s="14">
        <v>18</v>
      </c>
      <c r="I8" s="14">
        <v>26</v>
      </c>
      <c r="J8" s="14">
        <v>28</v>
      </c>
      <c r="K8" s="14">
        <v>45</v>
      </c>
      <c r="L8" s="14">
        <v>13</v>
      </c>
      <c r="M8" s="14">
        <v>15</v>
      </c>
      <c r="N8" s="14">
        <v>60</v>
      </c>
      <c r="O8" s="14">
        <v>90</v>
      </c>
    </row>
    <row r="9" customHeight="1" spans="1:15">
      <c r="A9" s="14" t="s">
        <v>17</v>
      </c>
      <c r="B9" s="14">
        <f>84+297+26+42+20</f>
        <v>469</v>
      </c>
      <c r="C9" s="14">
        <f>90+372+45+45+69</f>
        <v>621</v>
      </c>
      <c r="D9" s="14">
        <f>26+20</f>
        <v>46</v>
      </c>
      <c r="E9" s="14">
        <f>45+69</f>
        <v>114</v>
      </c>
      <c r="F9" s="14">
        <f>297+42</f>
        <v>339</v>
      </c>
      <c r="G9" s="14">
        <f>372+45</f>
        <v>417</v>
      </c>
      <c r="H9" s="14">
        <v>20</v>
      </c>
      <c r="I9" s="14">
        <v>34</v>
      </c>
      <c r="J9" s="14">
        <v>20</v>
      </c>
      <c r="K9" s="14">
        <v>69</v>
      </c>
      <c r="L9" s="14">
        <v>9</v>
      </c>
      <c r="M9" s="14">
        <v>10</v>
      </c>
      <c r="N9" s="14">
        <v>84</v>
      </c>
      <c r="O9" s="14">
        <v>90</v>
      </c>
    </row>
    <row r="10" customHeight="1" spans="1:15">
      <c r="A10" s="14" t="s">
        <v>18</v>
      </c>
      <c r="B10" s="14">
        <f>92+58+252+54</f>
        <v>456</v>
      </c>
      <c r="C10" s="14">
        <f>110+82+346+90</f>
        <v>628</v>
      </c>
      <c r="D10" s="14">
        <v>58</v>
      </c>
      <c r="E10" s="14">
        <v>82</v>
      </c>
      <c r="F10" s="14">
        <v>252</v>
      </c>
      <c r="G10" s="14">
        <v>346</v>
      </c>
      <c r="H10" s="14">
        <v>14</v>
      </c>
      <c r="I10" s="14">
        <v>41</v>
      </c>
      <c r="J10" s="14">
        <v>12</v>
      </c>
      <c r="K10" s="14">
        <v>22</v>
      </c>
      <c r="L10" s="14">
        <v>14</v>
      </c>
      <c r="M10" s="14">
        <v>15</v>
      </c>
      <c r="N10" s="14">
        <v>92</v>
      </c>
      <c r="O10" s="14">
        <v>110</v>
      </c>
    </row>
    <row r="11" customHeight="1" spans="1:15">
      <c r="A11" s="14" t="s">
        <v>19</v>
      </c>
      <c r="B11" s="15">
        <f>130+25+38+2+392</f>
        <v>587</v>
      </c>
      <c r="C11" s="15">
        <f>140+36+58+6+603</f>
        <v>843</v>
      </c>
      <c r="D11" s="14">
        <f>38+2</f>
        <v>40</v>
      </c>
      <c r="E11" s="14">
        <f>58+6</f>
        <v>64</v>
      </c>
      <c r="F11" s="14">
        <f>25+392</f>
        <v>417</v>
      </c>
      <c r="G11" s="14">
        <f>36+603</f>
        <v>639</v>
      </c>
      <c r="H11" s="14">
        <v>18</v>
      </c>
      <c r="I11" s="14">
        <v>22</v>
      </c>
      <c r="J11" s="14">
        <v>2</v>
      </c>
      <c r="K11" s="14">
        <v>6</v>
      </c>
      <c r="L11" s="14">
        <v>8</v>
      </c>
      <c r="M11" s="14">
        <v>13</v>
      </c>
      <c r="N11" s="14">
        <v>130</v>
      </c>
      <c r="O11" s="14">
        <v>140</v>
      </c>
    </row>
    <row r="12" customHeight="1" spans="1:15">
      <c r="A12" s="14" t="s">
        <v>20</v>
      </c>
      <c r="B12" s="15">
        <v>296</v>
      </c>
      <c r="C12" s="15">
        <v>387</v>
      </c>
      <c r="D12" s="15">
        <v>11</v>
      </c>
      <c r="E12" s="15">
        <v>13</v>
      </c>
      <c r="F12" s="15">
        <v>181</v>
      </c>
      <c r="G12" s="15">
        <v>232</v>
      </c>
      <c r="H12" s="14">
        <v>4</v>
      </c>
      <c r="I12" s="14">
        <v>5</v>
      </c>
      <c r="J12" s="14">
        <v>0</v>
      </c>
      <c r="K12" s="14">
        <v>0</v>
      </c>
      <c r="L12" s="14">
        <v>5</v>
      </c>
      <c r="M12" s="14">
        <v>7</v>
      </c>
      <c r="N12" s="15">
        <v>77</v>
      </c>
      <c r="O12" s="15">
        <v>113</v>
      </c>
    </row>
  </sheetData>
  <mergeCells count="10">
    <mergeCell ref="A1:O1"/>
    <mergeCell ref="D2:E2"/>
    <mergeCell ref="F2:G2"/>
    <mergeCell ref="H2:I2"/>
    <mergeCell ref="J2:K2"/>
    <mergeCell ref="L2:M2"/>
    <mergeCell ref="N2:O2"/>
    <mergeCell ref="A2:A3"/>
    <mergeCell ref="B2:B3"/>
    <mergeCell ref="C2:C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"/>
  <sheetViews>
    <sheetView workbookViewId="0">
      <selection activeCell="E9" sqref="E9"/>
    </sheetView>
  </sheetViews>
  <sheetFormatPr defaultColWidth="9" defaultRowHeight="13.5"/>
  <sheetData>
    <row r="1" spans="1:14">
      <c r="A1" s="1" t="s">
        <v>21</v>
      </c>
      <c r="B1" s="2" t="s">
        <v>22</v>
      </c>
      <c r="C1" s="2"/>
      <c r="D1" s="2"/>
      <c r="E1" s="3" t="s">
        <v>23</v>
      </c>
      <c r="F1" s="3"/>
      <c r="G1" s="4" t="s">
        <v>24</v>
      </c>
      <c r="H1" s="4"/>
      <c r="I1" s="8" t="s">
        <v>25</v>
      </c>
      <c r="J1" s="8"/>
      <c r="K1" s="9" t="s">
        <v>26</v>
      </c>
      <c r="L1" s="9"/>
      <c r="M1" s="10" t="s">
        <v>27</v>
      </c>
      <c r="N1" s="10"/>
    </row>
    <row r="2" ht="27" spans="1:14">
      <c r="A2" s="1"/>
      <c r="B2" s="2" t="s">
        <v>28</v>
      </c>
      <c r="C2" s="2" t="s">
        <v>29</v>
      </c>
      <c r="D2" s="2" t="s">
        <v>30</v>
      </c>
      <c r="E2" s="3" t="s">
        <v>31</v>
      </c>
      <c r="F2" s="3" t="s">
        <v>32</v>
      </c>
      <c r="G2" s="4" t="s">
        <v>32</v>
      </c>
      <c r="H2" s="4" t="s">
        <v>33</v>
      </c>
      <c r="I2" s="8" t="s">
        <v>34</v>
      </c>
      <c r="J2" s="8" t="s">
        <v>35</v>
      </c>
      <c r="K2" s="9" t="s">
        <v>34</v>
      </c>
      <c r="L2" s="9" t="s">
        <v>35</v>
      </c>
      <c r="M2" s="10" t="s">
        <v>34</v>
      </c>
      <c r="N2" s="10" t="s">
        <v>35</v>
      </c>
    </row>
    <row r="3" ht="35" customHeight="1" spans="1:14">
      <c r="A3" s="5" t="s">
        <v>12</v>
      </c>
      <c r="B3" s="5">
        <f>21+3+15+7</f>
        <v>46</v>
      </c>
      <c r="C3" s="5">
        <f>46+73+184+4</f>
        <v>307</v>
      </c>
      <c r="D3" s="5">
        <f>23+12</f>
        <v>35</v>
      </c>
      <c r="E3" s="5">
        <f>4+94+120</f>
        <v>218</v>
      </c>
      <c r="F3" s="5">
        <f>63+5+91+11</f>
        <v>170</v>
      </c>
      <c r="G3" s="5">
        <f>67+53+166+10</f>
        <v>296</v>
      </c>
      <c r="H3" s="5">
        <f>46+45+1</f>
        <v>92</v>
      </c>
      <c r="I3" s="5">
        <f>7+11</f>
        <v>18</v>
      </c>
      <c r="J3" s="5">
        <f>92+200+11</f>
        <v>303</v>
      </c>
      <c r="K3" s="5">
        <f>1+16+2</f>
        <v>19</v>
      </c>
      <c r="L3" s="5">
        <f>98+19+9</f>
        <v>126</v>
      </c>
      <c r="M3" s="11">
        <v>0</v>
      </c>
      <c r="N3" s="11">
        <f>99+67+211+11</f>
        <v>388</v>
      </c>
    </row>
    <row r="4" ht="35" customHeight="1" spans="1:14">
      <c r="A4" s="6" t="s">
        <v>36</v>
      </c>
      <c r="B4" s="6">
        <v>82</v>
      </c>
      <c r="C4" s="6">
        <v>249</v>
      </c>
      <c r="D4" s="6">
        <v>2</v>
      </c>
      <c r="E4" s="6">
        <v>172</v>
      </c>
      <c r="F4" s="6">
        <v>161</v>
      </c>
      <c r="G4" s="6">
        <v>328</v>
      </c>
      <c r="H4" s="6">
        <v>5</v>
      </c>
      <c r="I4" s="6">
        <v>0</v>
      </c>
      <c r="J4" s="6">
        <v>328</v>
      </c>
      <c r="K4" s="6">
        <v>27</v>
      </c>
      <c r="L4" s="6">
        <v>306</v>
      </c>
      <c r="M4" s="6">
        <v>22</v>
      </c>
      <c r="N4" s="6">
        <v>243</v>
      </c>
    </row>
    <row r="5" ht="35" customHeight="1" spans="1:14">
      <c r="A5" s="7" t="s">
        <v>14</v>
      </c>
      <c r="B5" s="7">
        <f>1+5+2+2</f>
        <v>10</v>
      </c>
      <c r="C5" s="7">
        <f>7+75+2+8</f>
        <v>92</v>
      </c>
      <c r="D5" s="7">
        <v>0</v>
      </c>
      <c r="E5" s="7">
        <f>7+49+1</f>
        <v>57</v>
      </c>
      <c r="F5" s="7">
        <f>1+31+4+9</f>
        <v>45</v>
      </c>
      <c r="G5" s="7">
        <f>7+65+4+10</f>
        <v>86</v>
      </c>
      <c r="H5" s="7">
        <f>1+15</f>
        <v>16</v>
      </c>
      <c r="I5" s="7">
        <f>0+1</f>
        <v>1</v>
      </c>
      <c r="J5" s="7">
        <f>8+79+4+10</f>
        <v>101</v>
      </c>
      <c r="K5" s="7">
        <f>0+6</f>
        <v>6</v>
      </c>
      <c r="L5" s="7">
        <f>8+74+4+10</f>
        <v>96</v>
      </c>
      <c r="M5" s="7">
        <v>0</v>
      </c>
      <c r="N5" s="7">
        <f>8+80+4+10</f>
        <v>102</v>
      </c>
    </row>
    <row r="6" ht="35" customHeight="1" spans="1:14">
      <c r="A6" s="7" t="s">
        <v>15</v>
      </c>
      <c r="B6" s="7">
        <f>2+7+11</f>
        <v>20</v>
      </c>
      <c r="C6" s="7">
        <f>27+159+3+7</f>
        <v>196</v>
      </c>
      <c r="D6" s="7">
        <v>2</v>
      </c>
      <c r="E6" s="7">
        <f>27+107+7</f>
        <v>141</v>
      </c>
      <c r="F6" s="7">
        <f>2+61+3+11</f>
        <v>77</v>
      </c>
      <c r="G6" s="7">
        <f>27+148+3+18</f>
        <v>196</v>
      </c>
      <c r="H6" s="7">
        <f>2+20</f>
        <v>22</v>
      </c>
      <c r="I6" s="7">
        <f>0+7</f>
        <v>7</v>
      </c>
      <c r="J6" s="7">
        <f>29+161+3</f>
        <v>193</v>
      </c>
      <c r="K6" s="7">
        <f>2+11+1</f>
        <v>14</v>
      </c>
      <c r="L6" s="7">
        <f>157+3+17</f>
        <v>177</v>
      </c>
      <c r="M6" s="7">
        <v>0</v>
      </c>
      <c r="N6" s="7">
        <f>168+3+18</f>
        <v>189</v>
      </c>
    </row>
    <row r="7" ht="35" customHeight="1" spans="1:14">
      <c r="A7" s="7" t="s">
        <v>16</v>
      </c>
      <c r="B7" s="7">
        <v>52</v>
      </c>
      <c r="C7" s="7">
        <v>265</v>
      </c>
      <c r="D7" s="7">
        <v>1</v>
      </c>
      <c r="E7" s="7">
        <v>188</v>
      </c>
      <c r="F7" s="7">
        <v>130</v>
      </c>
      <c r="G7" s="7">
        <v>302</v>
      </c>
      <c r="H7" s="7">
        <v>16</v>
      </c>
      <c r="I7" s="7">
        <v>6</v>
      </c>
      <c r="J7" s="7">
        <v>280</v>
      </c>
      <c r="K7" s="7">
        <v>28</v>
      </c>
      <c r="L7" s="7">
        <v>290</v>
      </c>
      <c r="M7" s="7">
        <v>0</v>
      </c>
      <c r="N7" s="7">
        <v>318</v>
      </c>
    </row>
    <row r="8" ht="35" customHeight="1" spans="1:14">
      <c r="A8" s="7" t="s">
        <v>17</v>
      </c>
      <c r="B8" s="7">
        <f>104+15+32</f>
        <v>151</v>
      </c>
      <c r="C8" s="7">
        <f>26+188+5+10+26</f>
        <v>255</v>
      </c>
      <c r="D8" s="7">
        <v>5</v>
      </c>
      <c r="E8" s="7">
        <f>26+125+6+26</f>
        <v>183</v>
      </c>
      <c r="F8" s="7">
        <f>172+20+36</f>
        <v>228</v>
      </c>
      <c r="G8" s="7">
        <f>26+292+20+32</f>
        <v>370</v>
      </c>
      <c r="H8" s="7">
        <v>5</v>
      </c>
      <c r="I8" s="7">
        <f>7+1</f>
        <v>8</v>
      </c>
      <c r="J8" s="7">
        <f>26+290+19+4+26</f>
        <v>365</v>
      </c>
      <c r="K8" s="7">
        <f>2+27+4+1</f>
        <v>34</v>
      </c>
      <c r="L8" s="7">
        <f>24+270+19+38+24</f>
        <v>375</v>
      </c>
      <c r="M8" s="7">
        <v>15</v>
      </c>
      <c r="N8" s="7">
        <f>26+282+20+32</f>
        <v>360</v>
      </c>
    </row>
    <row r="9" ht="35" customHeight="1" spans="1:14">
      <c r="A9" s="7" t="s">
        <v>18</v>
      </c>
      <c r="B9" s="7">
        <f>3+44+109</f>
        <v>156</v>
      </c>
      <c r="C9" s="7">
        <f>55+12+10+140</f>
        <v>217</v>
      </c>
      <c r="D9" s="7">
        <f>2+3</f>
        <v>5</v>
      </c>
      <c r="E9" s="7">
        <f>48+62</f>
        <v>110</v>
      </c>
      <c r="F9" s="7">
        <f>10+14+54+190</f>
        <v>268</v>
      </c>
      <c r="G9" s="7">
        <f>57+14+54+244</f>
        <v>369</v>
      </c>
      <c r="H9" s="7">
        <f>1+8</f>
        <v>9</v>
      </c>
      <c r="I9" s="7">
        <v>1</v>
      </c>
      <c r="J9" s="7">
        <f>14+54+251</f>
        <v>319</v>
      </c>
      <c r="K9" s="7">
        <f>2+1+15</f>
        <v>18</v>
      </c>
      <c r="L9" s="7">
        <f>56+14+53+237</f>
        <v>360</v>
      </c>
      <c r="M9" s="7">
        <v>0</v>
      </c>
      <c r="N9" s="7">
        <f>14+54</f>
        <v>68</v>
      </c>
    </row>
    <row r="10" ht="35" customHeight="1" spans="1:14">
      <c r="A10" s="7" t="s">
        <v>19</v>
      </c>
      <c r="B10" s="7">
        <f>16+3+163</f>
        <v>182</v>
      </c>
      <c r="C10" s="7">
        <f>9+2+35+8+221</f>
        <v>275</v>
      </c>
      <c r="D10" s="7">
        <v>0</v>
      </c>
      <c r="E10" s="7">
        <f>35+7+107</f>
        <v>149</v>
      </c>
      <c r="F10" s="7">
        <f>25+2+3+1+277</f>
        <v>308</v>
      </c>
      <c r="G10" s="7">
        <f>35+8+374</f>
        <v>417</v>
      </c>
      <c r="H10" s="7">
        <f>5+10</f>
        <v>15</v>
      </c>
      <c r="I10" s="7">
        <v>1</v>
      </c>
      <c r="J10" s="7">
        <f>25+2+37+8+392-8</f>
        <v>456</v>
      </c>
      <c r="K10" s="7">
        <v>59</v>
      </c>
      <c r="L10" s="7">
        <f>25+2+37+8+334-8</f>
        <v>398</v>
      </c>
      <c r="M10" s="7">
        <v>0</v>
      </c>
      <c r="N10" s="7">
        <f>25+2+8</f>
        <v>35</v>
      </c>
    </row>
    <row r="11" ht="35" customHeight="1" spans="1:14">
      <c r="A11" s="7" t="s">
        <v>20</v>
      </c>
      <c r="B11" s="7">
        <v>92</v>
      </c>
      <c r="C11" s="7">
        <v>295</v>
      </c>
      <c r="D11" s="7">
        <v>0</v>
      </c>
      <c r="E11" s="7">
        <v>265</v>
      </c>
      <c r="F11" s="7">
        <v>122</v>
      </c>
      <c r="G11" s="7">
        <v>378</v>
      </c>
      <c r="H11" s="7">
        <v>9</v>
      </c>
      <c r="I11" s="7">
        <v>8</v>
      </c>
      <c r="J11" s="7">
        <v>379</v>
      </c>
      <c r="K11" s="7">
        <v>31</v>
      </c>
      <c r="L11" s="7">
        <v>253</v>
      </c>
      <c r="M11" s="7">
        <v>33</v>
      </c>
      <c r="N11" s="7">
        <v>354</v>
      </c>
    </row>
  </sheetData>
  <mergeCells count="7">
    <mergeCell ref="B1:D1"/>
    <mergeCell ref="E1:F1"/>
    <mergeCell ref="G1:H1"/>
    <mergeCell ref="I1:J1"/>
    <mergeCell ref="K1:L1"/>
    <mergeCell ref="M1:N1"/>
    <mergeCell ref="A1:A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职位信息</vt:lpstr>
      <vt:lpstr>职位分析表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dcterms:created xsi:type="dcterms:W3CDTF">2017-02-10T08:55:00Z</dcterms:created>
  <dcterms:modified xsi:type="dcterms:W3CDTF">2017-03-02T07:16:16Z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